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20" yWindow="510" windowWidth="24120" windowHeight="11595"/>
  </bookViews>
  <sheets>
    <sheet name="計算シート" sheetId="1" r:id="rId1"/>
  </sheets>
  <calcPr calcId="145621"/>
</workbook>
</file>

<file path=xl/calcChain.xml><?xml version="1.0" encoding="utf-8"?>
<calcChain xmlns="http://schemas.openxmlformats.org/spreadsheetml/2006/main">
  <c r="C10" i="1" l="1"/>
  <c r="E10" i="1"/>
  <c r="I26" i="1"/>
  <c r="E9" i="1"/>
  <c r="G12" i="1" l="1"/>
  <c r="E21" i="1" l="1"/>
  <c r="E19" i="1"/>
  <c r="E17" i="1"/>
  <c r="E22" i="1"/>
  <c r="E20" i="1"/>
  <c r="E18" i="1"/>
  <c r="G18" i="1" l="1"/>
  <c r="I18" i="1"/>
  <c r="I22" i="1"/>
  <c r="G22" i="1"/>
  <c r="I19" i="1"/>
  <c r="G19" i="1"/>
  <c r="I20" i="1"/>
  <c r="E30" i="1" s="1"/>
  <c r="G20" i="1"/>
  <c r="I17" i="1"/>
  <c r="G17" i="1"/>
  <c r="I21" i="1"/>
  <c r="G21" i="1"/>
  <c r="I30" i="1" l="1"/>
  <c r="I31" i="1" s="1"/>
  <c r="E31" i="1"/>
  <c r="E33" i="1" l="1"/>
  <c r="E32" i="1"/>
  <c r="I33" i="1"/>
  <c r="I32" i="1"/>
</calcChain>
</file>

<file path=xl/sharedStrings.xml><?xml version="1.0" encoding="utf-8"?>
<sst xmlns="http://schemas.openxmlformats.org/spreadsheetml/2006/main" count="43" uniqueCount="40">
  <si>
    <t>Step 1：機関出力の推定</t>
    <rPh sb="7" eb="9">
      <t>キカン</t>
    </rPh>
    <rPh sb="9" eb="11">
      <t>シュツリョク</t>
    </rPh>
    <rPh sb="12" eb="14">
      <t>スイテイ</t>
    </rPh>
    <phoneticPr fontId="2"/>
  </si>
  <si>
    <t>GT</t>
    <phoneticPr fontId="2"/>
  </si>
  <si>
    <t>航海速力</t>
    <rPh sb="0" eb="2">
      <t>コウカイ</t>
    </rPh>
    <rPh sb="2" eb="4">
      <t>ソクリョク</t>
    </rPh>
    <phoneticPr fontId="2"/>
  </si>
  <si>
    <t>kt</t>
    <phoneticPr fontId="2"/>
  </si>
  <si>
    <t>全長</t>
    <rPh sb="0" eb="2">
      <t>ゼンチョウ</t>
    </rPh>
    <phoneticPr fontId="2"/>
  </si>
  <si>
    <t>m</t>
    <phoneticPr fontId="2"/>
  </si>
  <si>
    <t>ton</t>
    <phoneticPr fontId="2"/>
  </si>
  <si>
    <t>機関出力（最大連続出力）</t>
    <rPh sb="0" eb="2">
      <t>キカン</t>
    </rPh>
    <rPh sb="2" eb="4">
      <t>シュツリョク</t>
    </rPh>
    <rPh sb="5" eb="7">
      <t>サイダイ</t>
    </rPh>
    <rPh sb="7" eb="9">
      <t>レンゾク</t>
    </rPh>
    <rPh sb="9" eb="11">
      <t>シュツリョク</t>
    </rPh>
    <phoneticPr fontId="2"/>
  </si>
  <si>
    <t>kW×</t>
    <phoneticPr fontId="2"/>
  </si>
  <si>
    <t>基</t>
    <rPh sb="0" eb="1">
      <t>キ</t>
    </rPh>
    <phoneticPr fontId="2"/>
  </si>
  <si>
    <t>Step 2：部分負荷時の速力と燃料消費量の推定</t>
    <rPh sb="7" eb="9">
      <t>ブブン</t>
    </rPh>
    <rPh sb="9" eb="12">
      <t>フカジ</t>
    </rPh>
    <rPh sb="13" eb="15">
      <t>ソクリョク</t>
    </rPh>
    <rPh sb="16" eb="18">
      <t>ネンリョウ</t>
    </rPh>
    <rPh sb="18" eb="21">
      <t>ショウヒリョウ</t>
    </rPh>
    <rPh sb="22" eb="24">
      <t>スイテイ</t>
    </rPh>
    <phoneticPr fontId="2"/>
  </si>
  <si>
    <t>負荷率　{%]</t>
    <rPh sb="0" eb="3">
      <t>フカリツ</t>
    </rPh>
    <phoneticPr fontId="2"/>
  </si>
  <si>
    <t>機関出力 [kW]</t>
    <rPh sb="0" eb="2">
      <t>キカン</t>
    </rPh>
    <rPh sb="2" eb="4">
      <t>シュツリョク</t>
    </rPh>
    <phoneticPr fontId="2"/>
  </si>
  <si>
    <t>速力 [kt]</t>
    <rPh sb="0" eb="2">
      <t>ソクリョク</t>
    </rPh>
    <phoneticPr fontId="2"/>
  </si>
  <si>
    <t>燃料消費量 [L/h]</t>
    <rPh sb="0" eb="2">
      <t>ネンリョウ</t>
    </rPh>
    <rPh sb="2" eb="5">
      <t>ショウヒリョウ</t>
    </rPh>
    <phoneticPr fontId="2"/>
  </si>
  <si>
    <t>Step 3：燃料コストの推定</t>
    <rPh sb="7" eb="9">
      <t>ネンリョウ</t>
    </rPh>
    <rPh sb="13" eb="15">
      <t>スイテイ</t>
    </rPh>
    <phoneticPr fontId="2"/>
  </si>
  <si>
    <t>1航海の距離</t>
    <rPh sb="1" eb="3">
      <t>コウカイ</t>
    </rPh>
    <rPh sb="4" eb="6">
      <t>キョリ</t>
    </rPh>
    <phoneticPr fontId="2"/>
  </si>
  <si>
    <t>mile</t>
    <phoneticPr fontId="2"/>
  </si>
  <si>
    <t>1航海の時間</t>
    <rPh sb="1" eb="3">
      <t>コウカイ</t>
    </rPh>
    <rPh sb="4" eb="6">
      <t>ジカン</t>
    </rPh>
    <phoneticPr fontId="2"/>
  </si>
  <si>
    <t>min</t>
    <phoneticPr fontId="2"/>
  </si>
  <si>
    <t>1日の航海数</t>
    <rPh sb="1" eb="2">
      <t>ニチ</t>
    </rPh>
    <rPh sb="3" eb="5">
      <t>コウカイ</t>
    </rPh>
    <rPh sb="5" eb="6">
      <t>スウ</t>
    </rPh>
    <phoneticPr fontId="2"/>
  </si>
  <si>
    <t>回</t>
    <rPh sb="0" eb="1">
      <t>カイ</t>
    </rPh>
    <phoneticPr fontId="2"/>
  </si>
  <si>
    <t>燃料の価格</t>
    <rPh sb="0" eb="2">
      <t>ネンリョウ</t>
    </rPh>
    <rPh sb="3" eb="5">
      <t>カカク</t>
    </rPh>
    <phoneticPr fontId="2"/>
  </si>
  <si>
    <t>円/kL</t>
    <rPh sb="0" eb="1">
      <t>エン</t>
    </rPh>
    <phoneticPr fontId="2"/>
  </si>
  <si>
    <t>1航海の燃料消費量</t>
    <rPh sb="1" eb="3">
      <t>コウカイ</t>
    </rPh>
    <rPh sb="4" eb="6">
      <t>ネンリョウ</t>
    </rPh>
    <rPh sb="6" eb="9">
      <t>ショウヒリョウ</t>
    </rPh>
    <phoneticPr fontId="2"/>
  </si>
  <si>
    <t>L</t>
    <phoneticPr fontId="2"/>
  </si>
  <si>
    <t>1航海の燃料価格</t>
    <rPh sb="1" eb="3">
      <t>コウカイ</t>
    </rPh>
    <rPh sb="4" eb="6">
      <t>ネンリョウ</t>
    </rPh>
    <rPh sb="6" eb="8">
      <t>カカク</t>
    </rPh>
    <phoneticPr fontId="2"/>
  </si>
  <si>
    <t>円</t>
    <rPh sb="0" eb="1">
      <t>エン</t>
    </rPh>
    <phoneticPr fontId="2"/>
  </si>
  <si>
    <t>1日の燃料消費量</t>
    <rPh sb="1" eb="2">
      <t>ニチ</t>
    </rPh>
    <rPh sb="3" eb="5">
      <t>ネンリョウ</t>
    </rPh>
    <rPh sb="5" eb="8">
      <t>ショウヒリョウ</t>
    </rPh>
    <phoneticPr fontId="2"/>
  </si>
  <si>
    <t>L</t>
    <phoneticPr fontId="2"/>
  </si>
  <si>
    <t>1日の燃料価格</t>
    <rPh sb="1" eb="2">
      <t>ニチ</t>
    </rPh>
    <rPh sb="3" eb="5">
      <t>ネンリョウ</t>
    </rPh>
    <rPh sb="5" eb="7">
      <t>カカク</t>
    </rPh>
    <phoneticPr fontId="2"/>
  </si>
  <si>
    <t>1ヶ月の燃料消費量</t>
    <rPh sb="2" eb="3">
      <t>ゲツ</t>
    </rPh>
    <rPh sb="4" eb="6">
      <t>ネンリョウ</t>
    </rPh>
    <rPh sb="6" eb="9">
      <t>ショウヒリョウ</t>
    </rPh>
    <phoneticPr fontId="2"/>
  </si>
  <si>
    <t>kL</t>
    <phoneticPr fontId="2"/>
  </si>
  <si>
    <t>1ヶ月の燃料価格</t>
    <rPh sb="2" eb="3">
      <t>ゲツ</t>
    </rPh>
    <rPh sb="4" eb="6">
      <t>ネンリョウ</t>
    </rPh>
    <rPh sb="6" eb="8">
      <t>カカク</t>
    </rPh>
    <phoneticPr fontId="2"/>
  </si>
  <si>
    <t>万円</t>
    <rPh sb="0" eb="1">
      <t>マン</t>
    </rPh>
    <rPh sb="1" eb="2">
      <t>エン</t>
    </rPh>
    <phoneticPr fontId="2"/>
  </si>
  <si>
    <t>1年の燃料消費量</t>
    <rPh sb="1" eb="2">
      <t>ネン</t>
    </rPh>
    <rPh sb="3" eb="5">
      <t>ネンリョウ</t>
    </rPh>
    <rPh sb="5" eb="8">
      <t>ショウヒリョウ</t>
    </rPh>
    <phoneticPr fontId="2"/>
  </si>
  <si>
    <t>1年の燃料価格</t>
    <rPh sb="1" eb="2">
      <t>ネン</t>
    </rPh>
    <rPh sb="3" eb="5">
      <t>ネンリョウ</t>
    </rPh>
    <rPh sb="5" eb="7">
      <t>カカク</t>
    </rPh>
    <phoneticPr fontId="2"/>
  </si>
  <si>
    <t>総トン数</t>
  </si>
  <si>
    <t>※黄色の枠内に数値を記入してください。
※オレンジ色の枠に計算結果が表示されます。
※負荷率90%で航行することとして計算しています。
※「総トン数」（青色のセル）をクリックすると，プルダウンから総トン数か満載排水量かを選択できます。</t>
    <rPh sb="1" eb="3">
      <t>キイロ</t>
    </rPh>
    <rPh sb="4" eb="6">
      <t>ワクナイ</t>
    </rPh>
    <rPh sb="7" eb="9">
      <t>スウチ</t>
    </rPh>
    <rPh sb="10" eb="12">
      <t>キニュウ</t>
    </rPh>
    <rPh sb="25" eb="26">
      <t>イロ</t>
    </rPh>
    <rPh sb="27" eb="28">
      <t>ワク</t>
    </rPh>
    <rPh sb="29" eb="31">
      <t>ケイサン</t>
    </rPh>
    <rPh sb="31" eb="33">
      <t>ケッカ</t>
    </rPh>
    <rPh sb="34" eb="36">
      <t>ヒョウジ</t>
    </rPh>
    <rPh sb="43" eb="46">
      <t>フカリツ</t>
    </rPh>
    <rPh sb="50" eb="52">
      <t>コウコウ</t>
    </rPh>
    <rPh sb="59" eb="61">
      <t>ケイサン</t>
    </rPh>
    <rPh sb="70" eb="71">
      <t>ソウ</t>
    </rPh>
    <rPh sb="73" eb="74">
      <t>スウ</t>
    </rPh>
    <rPh sb="76" eb="78">
      <t>アオイロ</t>
    </rPh>
    <phoneticPr fontId="2"/>
  </si>
  <si>
    <t>燃料消費がわかる試算シート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</si>
</sst>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4" fillId="5" borderId="22" xfId="0" applyNumberFormat="1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showGridLines="0" tabSelected="1" workbookViewId="0">
      <selection activeCell="B2" sqref="B2:K2"/>
    </sheetView>
  </sheetViews>
  <sheetFormatPr defaultRowHeight="21.75" customHeight="1"/>
  <cols>
    <col min="1" max="1" width="2.5" style="1" customWidth="1"/>
    <col min="2" max="2" width="5" style="1" customWidth="1"/>
    <col min="3" max="10" width="11.25" style="1" customWidth="1"/>
    <col min="11" max="11" width="5" style="1" customWidth="1"/>
    <col min="12" max="16384" width="9" style="1"/>
  </cols>
  <sheetData>
    <row r="1" spans="2:11" ht="8.25" customHeight="1" thickBot="1"/>
    <row r="2" spans="2:11" ht="21.75" customHeight="1">
      <c r="B2" s="17" t="s">
        <v>39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ht="8.25" customHeight="1">
      <c r="B3" s="2"/>
      <c r="C3" s="3"/>
      <c r="D3" s="3"/>
      <c r="E3" s="3"/>
      <c r="F3" s="3"/>
      <c r="G3" s="3"/>
      <c r="H3" s="3"/>
      <c r="I3" s="3"/>
      <c r="J3" s="3"/>
      <c r="K3" s="4"/>
    </row>
    <row r="4" spans="2:11" ht="21.75" customHeight="1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8.25" customHeight="1" thickBot="1">
      <c r="B5" s="2"/>
      <c r="C5" s="3"/>
      <c r="D5" s="3"/>
      <c r="E5" s="3"/>
      <c r="F5" s="3"/>
      <c r="G5" s="3"/>
      <c r="H5" s="3"/>
      <c r="I5" s="3"/>
      <c r="J5" s="3"/>
      <c r="K5" s="4"/>
    </row>
    <row r="6" spans="2:11" ht="21.75" customHeight="1" thickBot="1">
      <c r="B6" s="2"/>
      <c r="C6" s="23" t="s">
        <v>37</v>
      </c>
      <c r="D6" s="24"/>
      <c r="E6" s="5">
        <v>30</v>
      </c>
      <c r="F6" s="3" t="s">
        <v>1</v>
      </c>
      <c r="G6" s="25" t="s">
        <v>38</v>
      </c>
      <c r="H6" s="26"/>
      <c r="I6" s="26"/>
      <c r="J6" s="27"/>
      <c r="K6" s="4"/>
    </row>
    <row r="7" spans="2:11" ht="21.75" customHeight="1" thickBot="1">
      <c r="B7" s="2"/>
      <c r="C7" s="34" t="s">
        <v>2</v>
      </c>
      <c r="D7" s="35"/>
      <c r="E7" s="5">
        <v>30</v>
      </c>
      <c r="F7" s="3" t="s">
        <v>3</v>
      </c>
      <c r="G7" s="28"/>
      <c r="H7" s="29"/>
      <c r="I7" s="29"/>
      <c r="J7" s="30"/>
      <c r="K7" s="4"/>
    </row>
    <row r="8" spans="2:11" ht="8.25" customHeight="1" thickBot="1">
      <c r="B8" s="2"/>
      <c r="C8" s="3"/>
      <c r="D8" s="3"/>
      <c r="E8" s="3"/>
      <c r="F8" s="3"/>
      <c r="G8" s="28"/>
      <c r="H8" s="29"/>
      <c r="I8" s="29"/>
      <c r="J8" s="30"/>
      <c r="K8" s="4"/>
    </row>
    <row r="9" spans="2:11" ht="21.75" customHeight="1" thickBot="1">
      <c r="B9" s="2"/>
      <c r="C9" s="34" t="s">
        <v>4</v>
      </c>
      <c r="D9" s="35"/>
      <c r="E9" s="6">
        <f>0.14*E6+16</f>
        <v>20.2</v>
      </c>
      <c r="F9" s="3" t="s">
        <v>5</v>
      </c>
      <c r="G9" s="31"/>
      <c r="H9" s="32"/>
      <c r="I9" s="32"/>
      <c r="J9" s="33"/>
      <c r="K9" s="4"/>
    </row>
    <row r="10" spans="2:11" ht="21.75" customHeight="1" thickBot="1">
      <c r="B10" s="2"/>
      <c r="C10" s="34" t="str">
        <f>IF(C6="総トン数","満載排水（推定）","総トン数（推定）")</f>
        <v>満載排水（推定）</v>
      </c>
      <c r="D10" s="35"/>
      <c r="E10" s="6">
        <f>IF(C6="総トン数",0.62*E6+13,(E6-13)/0.62)</f>
        <v>31.6</v>
      </c>
      <c r="F10" s="3" t="s">
        <v>6</v>
      </c>
      <c r="G10" s="3"/>
      <c r="H10" s="3"/>
      <c r="I10" s="3"/>
      <c r="J10" s="3"/>
      <c r="K10" s="4"/>
    </row>
    <row r="11" spans="2:11" ht="8.25" customHeight="1" thickBot="1">
      <c r="B11" s="2"/>
      <c r="C11" s="3"/>
      <c r="D11" s="3"/>
      <c r="E11" s="3"/>
      <c r="F11" s="3"/>
      <c r="G11" s="3"/>
      <c r="H11" s="3"/>
      <c r="I11" s="3"/>
      <c r="J11" s="3"/>
      <c r="K11" s="4"/>
    </row>
    <row r="12" spans="2:11" ht="21.75" customHeight="1" thickBot="1">
      <c r="B12" s="2"/>
      <c r="C12" s="34" t="s">
        <v>7</v>
      </c>
      <c r="D12" s="34"/>
      <c r="E12" s="34"/>
      <c r="F12" s="3"/>
      <c r="G12" s="6">
        <f>1.67*(E7/E9^0.5)^1.68*(0.8*E10)/0.9/I12</f>
        <v>569.23237592381702</v>
      </c>
      <c r="H12" s="7" t="s">
        <v>8</v>
      </c>
      <c r="I12" s="5">
        <v>2</v>
      </c>
      <c r="J12" s="3" t="s">
        <v>9</v>
      </c>
      <c r="K12" s="4"/>
    </row>
    <row r="13" spans="2:11" ht="8.25" customHeight="1">
      <c r="B13" s="2"/>
      <c r="C13" s="3"/>
      <c r="D13" s="3"/>
      <c r="E13" s="3"/>
      <c r="F13" s="3"/>
      <c r="G13" s="3"/>
      <c r="H13" s="3"/>
      <c r="I13" s="3"/>
      <c r="J13" s="3"/>
      <c r="K13" s="4"/>
    </row>
    <row r="14" spans="2:11" ht="21.75" customHeight="1">
      <c r="B14" s="20" t="s">
        <v>10</v>
      </c>
      <c r="C14" s="21"/>
      <c r="D14" s="21"/>
      <c r="E14" s="21"/>
      <c r="F14" s="21"/>
      <c r="G14" s="21"/>
      <c r="H14" s="21"/>
      <c r="I14" s="21"/>
      <c r="J14" s="21"/>
      <c r="K14" s="22"/>
    </row>
    <row r="15" spans="2:11" ht="8.25" customHeight="1" thickBot="1">
      <c r="B15" s="2"/>
      <c r="C15" s="3"/>
      <c r="D15" s="3"/>
      <c r="E15" s="3"/>
      <c r="F15" s="3"/>
      <c r="G15" s="3"/>
      <c r="H15" s="3"/>
      <c r="I15" s="3"/>
      <c r="J15" s="3"/>
      <c r="K15" s="4"/>
    </row>
    <row r="16" spans="2:11" ht="22.5" customHeight="1" thickBot="1">
      <c r="B16" s="2"/>
      <c r="C16" s="36" t="s">
        <v>11</v>
      </c>
      <c r="D16" s="37"/>
      <c r="E16" s="37" t="s">
        <v>12</v>
      </c>
      <c r="F16" s="37"/>
      <c r="G16" s="37" t="s">
        <v>13</v>
      </c>
      <c r="H16" s="37"/>
      <c r="I16" s="37" t="s">
        <v>14</v>
      </c>
      <c r="J16" s="38"/>
      <c r="K16" s="4"/>
    </row>
    <row r="17" spans="2:11" ht="22.5" customHeight="1">
      <c r="B17" s="2"/>
      <c r="C17" s="13">
        <v>25</v>
      </c>
      <c r="D17" s="14"/>
      <c r="E17" s="15">
        <f>G12*I12*C17/100</f>
        <v>284.61618796190851</v>
      </c>
      <c r="F17" s="15"/>
      <c r="G17" s="15">
        <f>E9^0.5*((E17/(0.8*E10)/1.67)^(1/1.68))</f>
        <v>13.995512735752827</v>
      </c>
      <c r="H17" s="15"/>
      <c r="I17" s="15">
        <f>-7.37*10^-6*E17+0.266*E17</f>
        <v>75.705808376562388</v>
      </c>
      <c r="J17" s="16"/>
      <c r="K17" s="4"/>
    </row>
    <row r="18" spans="2:11" ht="22.5" customHeight="1">
      <c r="B18" s="2"/>
      <c r="C18" s="42">
        <v>50</v>
      </c>
      <c r="D18" s="43"/>
      <c r="E18" s="39">
        <f>G12*I12*C18/100</f>
        <v>569.23237592381702</v>
      </c>
      <c r="F18" s="39"/>
      <c r="G18" s="39">
        <f>E9^0.5*((E18/(0.8*E10)/1.67)^(1/1.68))</f>
        <v>21.143327410278172</v>
      </c>
      <c r="H18" s="39"/>
      <c r="I18" s="40">
        <f t="shared" ref="I18:I22" si="0">-7.37*10^-6*E18+0.266*E18</f>
        <v>151.41161675312478</v>
      </c>
      <c r="J18" s="41"/>
      <c r="K18" s="4"/>
    </row>
    <row r="19" spans="2:11" ht="22.5" customHeight="1">
      <c r="B19" s="2"/>
      <c r="C19" s="42">
        <v>75</v>
      </c>
      <c r="D19" s="43"/>
      <c r="E19" s="39">
        <f>G12*I12*C19/100</f>
        <v>853.84856388572541</v>
      </c>
      <c r="F19" s="39"/>
      <c r="G19" s="39">
        <f>E9^0.5*((E19/(0.8*E10)/1.67)^(1/1.68))</f>
        <v>26.914701069199385</v>
      </c>
      <c r="H19" s="39"/>
      <c r="I19" s="40">
        <f t="shared" si="0"/>
        <v>227.11742512968715</v>
      </c>
      <c r="J19" s="41"/>
      <c r="K19" s="4"/>
    </row>
    <row r="20" spans="2:11" ht="22.5" customHeight="1">
      <c r="B20" s="2"/>
      <c r="C20" s="46">
        <v>90</v>
      </c>
      <c r="D20" s="47"/>
      <c r="E20" s="48">
        <f>G12*I12*C20/100</f>
        <v>1024.6182766628706</v>
      </c>
      <c r="F20" s="48"/>
      <c r="G20" s="48">
        <f>E9^0.5*((E20/(0.8*E10)/1.67)^(1/1.68))</f>
        <v>29.999999999999993</v>
      </c>
      <c r="H20" s="48"/>
      <c r="I20" s="48">
        <f t="shared" si="0"/>
        <v>272.54091015562454</v>
      </c>
      <c r="J20" s="49"/>
      <c r="K20" s="4"/>
    </row>
    <row r="21" spans="2:11" ht="22.5" customHeight="1">
      <c r="B21" s="2"/>
      <c r="C21" s="42">
        <v>100</v>
      </c>
      <c r="D21" s="43"/>
      <c r="E21" s="39">
        <f>G12*I12*C21/100</f>
        <v>1138.464751847634</v>
      </c>
      <c r="F21" s="39"/>
      <c r="G21" s="39">
        <f>E9^0.5*((E21/(0.8*E10)/1.67)^(1/1.68))</f>
        <v>31.941687483604273</v>
      </c>
      <c r="H21" s="39"/>
      <c r="I21" s="40">
        <f t="shared" si="0"/>
        <v>302.82323350624955</v>
      </c>
      <c r="J21" s="41"/>
      <c r="K21" s="4"/>
    </row>
    <row r="22" spans="2:11" ht="22.5" customHeight="1" thickBot="1">
      <c r="B22" s="2"/>
      <c r="C22" s="50">
        <v>110</v>
      </c>
      <c r="D22" s="51"/>
      <c r="E22" s="52">
        <f>G12*I12*C22/100</f>
        <v>1252.3112270323975</v>
      </c>
      <c r="F22" s="52"/>
      <c r="G22" s="52">
        <f>E9^0.5*((E22/(0.8*E10)/1.67)^(1/1.68))</f>
        <v>33.806200222414304</v>
      </c>
      <c r="H22" s="52"/>
      <c r="I22" s="44">
        <f t="shared" si="0"/>
        <v>333.1055568568745</v>
      </c>
      <c r="J22" s="45"/>
      <c r="K22" s="4"/>
    </row>
    <row r="23" spans="2:11" ht="8.25" customHeight="1">
      <c r="B23" s="2"/>
      <c r="C23" s="3"/>
      <c r="D23" s="3"/>
      <c r="E23" s="3"/>
      <c r="F23" s="3"/>
      <c r="G23" s="3"/>
      <c r="H23" s="3"/>
      <c r="I23" s="3"/>
      <c r="J23" s="3"/>
      <c r="K23" s="4"/>
    </row>
    <row r="24" spans="2:11" ht="21.75" customHeight="1">
      <c r="B24" s="20" t="s">
        <v>15</v>
      </c>
      <c r="C24" s="21"/>
      <c r="D24" s="21"/>
      <c r="E24" s="21"/>
      <c r="F24" s="21"/>
      <c r="G24" s="21"/>
      <c r="H24" s="21"/>
      <c r="I24" s="21"/>
      <c r="J24" s="21"/>
      <c r="K24" s="22"/>
    </row>
    <row r="25" spans="2:11" ht="8.25" customHeight="1" thickBot="1">
      <c r="B25" s="2"/>
      <c r="C25" s="3"/>
      <c r="D25" s="3"/>
      <c r="E25" s="3"/>
      <c r="F25" s="3"/>
      <c r="G25" s="3"/>
      <c r="H25" s="3"/>
      <c r="I25" s="3"/>
      <c r="J25" s="3"/>
      <c r="K25" s="4"/>
    </row>
    <row r="26" spans="2:11" ht="21.75" customHeight="1" thickBot="1">
      <c r="B26" s="2"/>
      <c r="C26" s="34" t="s">
        <v>16</v>
      </c>
      <c r="D26" s="35"/>
      <c r="E26" s="5">
        <v>10</v>
      </c>
      <c r="F26" s="3" t="s">
        <v>17</v>
      </c>
      <c r="G26" s="34" t="s">
        <v>18</v>
      </c>
      <c r="H26" s="34"/>
      <c r="I26" s="6">
        <f>E26/E7*60</f>
        <v>20</v>
      </c>
      <c r="J26" s="3" t="s">
        <v>19</v>
      </c>
      <c r="K26" s="4"/>
    </row>
    <row r="27" spans="2:11" ht="21.75" customHeight="1" thickBot="1">
      <c r="B27" s="2"/>
      <c r="C27" s="34" t="s">
        <v>20</v>
      </c>
      <c r="D27" s="35"/>
      <c r="E27" s="5">
        <v>4</v>
      </c>
      <c r="F27" s="3" t="s">
        <v>21</v>
      </c>
      <c r="G27" s="3"/>
      <c r="H27" s="3"/>
      <c r="I27" s="3"/>
      <c r="J27" s="3"/>
      <c r="K27" s="4"/>
    </row>
    <row r="28" spans="2:11" ht="21.75" customHeight="1" thickBot="1">
      <c r="B28" s="2"/>
      <c r="C28" s="34" t="s">
        <v>22</v>
      </c>
      <c r="D28" s="35"/>
      <c r="E28" s="8">
        <v>80000</v>
      </c>
      <c r="F28" s="3" t="s">
        <v>23</v>
      </c>
      <c r="G28" s="3"/>
      <c r="H28" s="3"/>
      <c r="I28" s="3"/>
      <c r="J28" s="3"/>
      <c r="K28" s="4"/>
    </row>
    <row r="29" spans="2:11" ht="8.25" customHeight="1" thickBot="1">
      <c r="B29" s="2"/>
      <c r="C29" s="3"/>
      <c r="D29" s="3"/>
      <c r="E29" s="3"/>
      <c r="F29" s="3"/>
      <c r="G29" s="3"/>
      <c r="H29" s="3"/>
      <c r="I29" s="3"/>
      <c r="J29" s="3"/>
      <c r="K29" s="4"/>
    </row>
    <row r="30" spans="2:11" ht="21.75" customHeight="1" thickBot="1">
      <c r="B30" s="2"/>
      <c r="C30" s="34" t="s">
        <v>24</v>
      </c>
      <c r="D30" s="34"/>
      <c r="E30" s="6">
        <f>I20*I26/60</f>
        <v>90.846970051874848</v>
      </c>
      <c r="F30" s="3" t="s">
        <v>25</v>
      </c>
      <c r="G30" s="34" t="s">
        <v>26</v>
      </c>
      <c r="H30" s="34"/>
      <c r="I30" s="9">
        <f>E30*E28/1000</f>
        <v>7267.7576041499879</v>
      </c>
      <c r="J30" s="3" t="s">
        <v>27</v>
      </c>
      <c r="K30" s="4"/>
    </row>
    <row r="31" spans="2:11" ht="21.75" customHeight="1" thickBot="1">
      <c r="B31" s="2"/>
      <c r="C31" s="34" t="s">
        <v>28</v>
      </c>
      <c r="D31" s="34"/>
      <c r="E31" s="6">
        <f>E30*E27</f>
        <v>363.38788020749939</v>
      </c>
      <c r="F31" s="3" t="s">
        <v>29</v>
      </c>
      <c r="G31" s="34" t="s">
        <v>30</v>
      </c>
      <c r="H31" s="34"/>
      <c r="I31" s="9">
        <f>I30*E27</f>
        <v>29071.030416599951</v>
      </c>
      <c r="J31" s="3" t="s">
        <v>27</v>
      </c>
      <c r="K31" s="4"/>
    </row>
    <row r="32" spans="2:11" ht="21.75" customHeight="1" thickBot="1">
      <c r="B32" s="2"/>
      <c r="C32" s="34" t="s">
        <v>31</v>
      </c>
      <c r="D32" s="34"/>
      <c r="E32" s="6">
        <f>E31*30/1000</f>
        <v>10.901636406224981</v>
      </c>
      <c r="F32" s="3" t="s">
        <v>32</v>
      </c>
      <c r="G32" s="34" t="s">
        <v>33</v>
      </c>
      <c r="H32" s="34"/>
      <c r="I32" s="9">
        <f>I31*30/10000</f>
        <v>87.213091249799859</v>
      </c>
      <c r="J32" s="3" t="s">
        <v>34</v>
      </c>
      <c r="K32" s="4"/>
    </row>
    <row r="33" spans="2:11" ht="21.75" customHeight="1" thickBot="1">
      <c r="B33" s="2"/>
      <c r="C33" s="34" t="s">
        <v>35</v>
      </c>
      <c r="D33" s="34"/>
      <c r="E33" s="6">
        <f>E31*365/1000</f>
        <v>132.6365762757373</v>
      </c>
      <c r="F33" s="3" t="s">
        <v>32</v>
      </c>
      <c r="G33" s="34" t="s">
        <v>36</v>
      </c>
      <c r="H33" s="34"/>
      <c r="I33" s="9">
        <f>I31*365/10000</f>
        <v>1061.0926102058982</v>
      </c>
      <c r="J33" s="3" t="s">
        <v>34</v>
      </c>
      <c r="K33" s="4"/>
    </row>
    <row r="34" spans="2:11" ht="8.25" customHeight="1" thickBot="1">
      <c r="B34" s="10"/>
      <c r="C34" s="11"/>
      <c r="D34" s="11"/>
      <c r="E34" s="11"/>
      <c r="F34" s="11"/>
      <c r="G34" s="11"/>
      <c r="H34" s="11"/>
      <c r="I34" s="11"/>
      <c r="J34" s="11"/>
      <c r="K34" s="12"/>
    </row>
  </sheetData>
  <mergeCells count="50">
    <mergeCell ref="C32:D32"/>
    <mergeCell ref="G32:H32"/>
    <mergeCell ref="C33:D33"/>
    <mergeCell ref="G33:H33"/>
    <mergeCell ref="C9:D9"/>
    <mergeCell ref="C10:D10"/>
    <mergeCell ref="C27:D27"/>
    <mergeCell ref="C28:D28"/>
    <mergeCell ref="C30:D30"/>
    <mergeCell ref="G30:H30"/>
    <mergeCell ref="C31:D31"/>
    <mergeCell ref="G31:H31"/>
    <mergeCell ref="C22:D22"/>
    <mergeCell ref="E22:F22"/>
    <mergeCell ref="G22:H22"/>
    <mergeCell ref="C18:D18"/>
    <mergeCell ref="I22:J22"/>
    <mergeCell ref="B24:K24"/>
    <mergeCell ref="C26:D26"/>
    <mergeCell ref="G26:H26"/>
    <mergeCell ref="C20:D20"/>
    <mergeCell ref="E20:F20"/>
    <mergeCell ref="G20:H20"/>
    <mergeCell ref="I20:J20"/>
    <mergeCell ref="C21:D21"/>
    <mergeCell ref="E21:F21"/>
    <mergeCell ref="G21:H21"/>
    <mergeCell ref="I21:J21"/>
    <mergeCell ref="E18:F18"/>
    <mergeCell ref="G18:H18"/>
    <mergeCell ref="I18:J18"/>
    <mergeCell ref="C19:D19"/>
    <mergeCell ref="E19:F19"/>
    <mergeCell ref="G19:H19"/>
    <mergeCell ref="I19:J19"/>
    <mergeCell ref="C17:D17"/>
    <mergeCell ref="E17:F17"/>
    <mergeCell ref="G17:H17"/>
    <mergeCell ref="I17:J17"/>
    <mergeCell ref="B2:K2"/>
    <mergeCell ref="B4:K4"/>
    <mergeCell ref="C6:D6"/>
    <mergeCell ref="G6:J9"/>
    <mergeCell ref="C7:D7"/>
    <mergeCell ref="C12:E12"/>
    <mergeCell ref="B14:K14"/>
    <mergeCell ref="C16:D16"/>
    <mergeCell ref="E16:F16"/>
    <mergeCell ref="G16:H16"/>
    <mergeCell ref="I16:J16"/>
  </mergeCells>
  <phoneticPr fontId="2"/>
  <dataValidations disablePrompts="1" count="1">
    <dataValidation type="list" allowBlank="1" showInputMessage="1" showErrorMessage="1" sqref="C6:D6">
      <formula1>"総トン数,満載排水量"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Manager/>
  <Company/>
  <LinksUpToDate>false</LinksUpToDate>
  <CharactersWithSpaces>0</CharactersWithSpaces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1899-12-29T15:00:00Z</cp:lastPrinted>
  <dcterms:created xsi:type="dcterms:W3CDTF">1899-12-29T15:00:00Z</dcterms:created>
  <dcterms:modified xsi:type="dcterms:W3CDTF">2014-10-31T05:48:23Z</dcterms:modified>
  <cp:category/>
  <cp:contentStatus/>
  <dc:language/>
  <cp:version/>
</cp:coreProperties>
</file>